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st Comparison" sheetId="1" state="visible" r:id="rId3"/>
    <sheet name="Basis" sheetId="2" state="visible" r:id="rId4"/>
  </sheets>
  <definedNames>
    <definedName function="false" hidden="false" localSheetId="1" name="_xlnm.Print_Area" vbProcedure="false">Basis!$B$1:$C$17</definedName>
    <definedName function="false" hidden="false" localSheetId="0" name="_xlnm.Print_Area" vbProcedure="false">'Cost Comparison'!$B$1:$E$51</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C12" authorId="0">
      <text>
        <r>
          <rPr>
            <sz val="10"/>
            <rFont val="Arial"/>
            <family val="2"/>
          </rPr>
          <t xml:space="preserve">Type USD, EUR, GBP, INR, JPY, CNY or any code you use. It only labels the sheet — there is no conversion. Enter every price below in this one currency.</t>
        </r>
      </text>
    </comment>
    <comment ref="C18" authorId="0">
      <text>
        <r>
          <rPr>
            <sz val="10"/>
            <rFont val="Arial"/>
            <family val="2"/>
          </rPr>
          <t xml:space="preserve">Hours of turning or grinding needed to remove one millimetre of allowance from one part. If you do not track it, time one part and divide by the millimetres you took off.</t>
        </r>
      </text>
    </comment>
    <comment ref="C25" authorId="0">
      <text>
        <r>
          <rPr>
            <sz val="10"/>
            <rFont val="Arial"/>
            <family val="2"/>
          </rPr>
          <t xml:space="preserve">Optional. Our trial measured arc time only. Enter your own load, unload and fixturing time for each method if you want full cycle cost. If the two are equal they cancel out of the saving and change nothing.</t>
        </r>
      </text>
    </comment>
  </commentList>
</comments>
</file>

<file path=xl/sharedStrings.xml><?xml version="1.0" encoding="utf-8"?>
<sst xmlns="http://schemas.openxmlformats.org/spreadsheetml/2006/main" count="72" uniqueCount="70">
  <si>
    <t xml:space="preserve">HARDFACING COST COMPARISON</t>
  </si>
  <si>
    <t xml:space="preserve">What manual overlay is actually costing you per year</t>
  </si>
  <si>
    <t xml:space="preserve">OWELD  ·  Shanghai Duomu Industry Co., Ltd.</t>
  </si>
  <si>
    <t xml:space="preserve">HOW TO USE</t>
  </si>
  <si>
    <t xml:space="preserve">Yellow cells are yours to edit. Every other cell is calculated — overwriting one breaks the sheet. The values already in the yellow cells are format examples, not our estimate of your costs; replace them before you read anything into the result. All money figures are in the single currency you name in the first row below — the sheet does not convert anything, so enter every price in that same currency.</t>
  </si>
  <si>
    <t xml:space="preserve">1.  YOUR NUMBERS</t>
  </si>
  <si>
    <t xml:space="preserve">Value</t>
  </si>
  <si>
    <t xml:space="preserve">Unit</t>
  </si>
  <si>
    <t xml:space="preserve">Currency  ·  type the code you work in</t>
  </si>
  <si>
    <t xml:space="preserve">USD</t>
  </si>
  <si>
    <t xml:space="preserve">text</t>
  </si>
  <si>
    <t xml:space="preserve">Valves hardfaced per year</t>
  </si>
  <si>
    <t xml:space="preserve">Fully-loaded labour rate</t>
  </si>
  <si>
    <t xml:space="preserve">Hardfacing wire cost  ·  manual process</t>
  </si>
  <si>
    <t xml:space="preserve">Hardfacing powder cost  ·  PTA process</t>
  </si>
  <si>
    <t xml:space="preserve">Machining cost  ·  machine plus operator</t>
  </si>
  <si>
    <t xml:space="preserve">Machining time per mm of allowance removed  ·  per side</t>
  </si>
  <si>
    <t xml:space="preserve">Equipment investment  ·  0 skips the payback line</t>
  </si>
  <si>
    <t xml:space="preserve">The seven values above are placeholders showing the expected format. Replace all of them.</t>
  </si>
  <si>
    <t xml:space="preserve">2.  BENCHMARK  ·  32-inch triple-eccentric butterfly valve, 5 mm coating</t>
  </si>
  <si>
    <t xml:space="preserve">Duomu measured trial data</t>
  </si>
  <si>
    <t xml:space="preserve">Manual, 2 welders</t>
  </si>
  <si>
    <t xml:space="preserve">Automated PTA</t>
  </si>
  <si>
    <t xml:space="preserve">Welding time per part  ·  arc time only, no load or unload</t>
  </si>
  <si>
    <t xml:space="preserve">man-hours</t>
  </si>
  <si>
    <t xml:space="preserve">Load, unload and fixturing per part  ·  your figure</t>
  </si>
  <si>
    <t xml:space="preserve">Consumable per part</t>
  </si>
  <si>
    <t xml:space="preserve">kg</t>
  </si>
  <si>
    <t xml:space="preserve">Machining allowance left on the part  ·  per side</t>
  </si>
  <si>
    <t xml:space="preserve">mm</t>
  </si>
  <si>
    <t xml:space="preserve">Allowance figures are the mid-point of the measured 3–4 mm and 0.5–1 mm ranges. The yellow row is yours to fill in — our trial did not measure it.</t>
  </si>
  <si>
    <t xml:space="preserve">3.  COST PER PART</t>
  </si>
  <si>
    <t xml:space="preserve">Welding labour  ·  arc time</t>
  </si>
  <si>
    <t xml:space="preserve">Load, unload and fixturing</t>
  </si>
  <si>
    <t xml:space="preserve">Consumable</t>
  </si>
  <si>
    <t xml:space="preserve">Machining of the allowance</t>
  </si>
  <si>
    <t xml:space="preserve">Total per part</t>
  </si>
  <si>
    <t xml:space="preserve">4.  PER YEAR</t>
  </si>
  <si>
    <t xml:space="preserve">Total cost per year</t>
  </si>
  <si>
    <t xml:space="preserve">ALSO RELEASED EACH YEAR</t>
  </si>
  <si>
    <t xml:space="preserve">Welding time no longer spent</t>
  </si>
  <si>
    <t xml:space="preserve">Alloy no longer deposited and then machined away</t>
  </si>
  <si>
    <t xml:space="preserve">5.  PAYBACK ON THE EQUIPMENT</t>
  </si>
  <si>
    <t xml:space="preserve">Simple payback period</t>
  </si>
  <si>
    <t xml:space="preserve">Equipment investment divided by the annual saving. Simple payback only: it ignores financing, installation downtime, training, maintenance and the residual value of the equipment. A first screen, not an investment case.</t>
  </si>
  <si>
    <t xml:space="preserve">Questions about a specific valve size or duty?  Maggie Wei  ·  linkedin.com/in/maggie-wei-864478312  ·  www.ourcladding.com</t>
  </si>
  <si>
    <t xml:space="preserve">BASIS</t>
  </si>
  <si>
    <t xml:space="preserve">Where the numbers in this workbook come from</t>
  </si>
  <si>
    <t xml:space="preserve">Item</t>
  </si>
  <si>
    <t xml:space="preserve">What it is</t>
  </si>
  <si>
    <t xml:space="preserve">Benchmark trial data</t>
  </si>
  <si>
    <t xml:space="preserve">The 16 man-hours, 23 kg of wire, 3–4 mm allowance, 80 minutes, 4.5 kg of powder and 0.5–1 mm allowance are from one documented Duomu comparative trial on a 32-inch triple-eccentric butterfly valve with a 5 mm coating. They describe that trial. They are not a guaranteed performance specification, and results on your parts will differ.</t>
  </si>
  <si>
    <t xml:space="preserve">Welding time only, on both sides</t>
  </si>
  <si>
    <t xml:space="preserve">Confirmed by Duomu engineering: the 16 man-hours is manual hardfacing time alone — it excludes grinding and inspection — and is two welders at eight hours each. The 80 minutes is the automated cycle, and the cell is attended throughout, so it is counted as 1.33 man-hours (80 / 60) rather than free machine time. Neither figure includes loading, unloading or fixturing, so nothing has been left out of one side and counted on the other; because it is excluded from both, load and unload cannot inflate the saving. If your setup times genuinely differ between the two methods, enter each in the yellow row and the model will account for it.</t>
  </si>
  <si>
    <t xml:space="preserve">Allowance is per side</t>
  </si>
  <si>
    <t xml:space="preserve">Confirmed by Duomu engineering: the 3–4 mm and 0.5–1 mm figures are single-side allowance, so the machining line multiplies the stated millimetres directly. If your own drawings quote allowance on diameter, halve the figure before entering it or the machining cost will double.</t>
  </si>
  <si>
    <t xml:space="preserve">Currency and conversion</t>
  </si>
  <si>
    <t xml:space="preserve">The sheet performs no currency conversion. It simply labels the money columns with whatever code you type. Enter the labour rate, both consumable prices, the machining rate and the equipment investment in one single currency, or the totals will be meaningless.</t>
  </si>
  <si>
    <t xml:space="preserve">Allowance mid-points</t>
  </si>
  <si>
    <t xml:space="preserve">The trial recorded ranges of 3–4 mm and 0.5–1 mm. This workbook uses 3.5 mm and 0.75 mm so the arithmetic has a single value to work with. Change them if you have better figures for your parts.</t>
  </si>
  <si>
    <t xml:space="preserve">Every price and rate</t>
  </si>
  <si>
    <t xml:space="preserve">Entered by you. The values sitting in the yellow cells are placeholders showing the expected format. They are not our estimate of your costs and should be replaced before you read anything into the result.</t>
  </si>
  <si>
    <t xml:space="preserve">What this excludes</t>
  </si>
  <si>
    <t xml:space="preserve">Inspection, scrap and rework, re-lapping over the valve life, floor space, fixturing hardware, shielding gas, operator training, and the cost of a late delivery. Grinding is not missing: it sits in the machining line, driven by how much allowance each method leaves. Most of these move in the same direction, so the comparison here is conservative — but it is not complete, and it is not an investment case.</t>
  </si>
  <si>
    <t xml:space="preserve">Scaling to other valve sizes</t>
  </si>
  <si>
    <t xml:space="preserve">Coating area, and therefore time and consumable, scales roughly with seat diameter and coating width. A smaller valve will not be proportionally cheaper on every line. Send us the size and duty and we will give you figures for that part rather than a scaled guess.</t>
  </si>
  <si>
    <t xml:space="preserve">Disclaimer</t>
  </si>
  <si>
    <t xml:space="preserve">This workbook is a planning aid, not a quotation and not an engineering specification. Duomu figures describe our own equipment and our own trial. Decisions about process selection and capital investment remain yours, and should be based on figures developed for your parts, your duty conditions and your production volume.</t>
  </si>
  <si>
    <t xml:space="preserve">Shanghai Duomu Industry Co., Ltd. (OWELD)</t>
  </si>
  <si>
    <t xml:space="preserve">No.2, Lane 615, Fengdeng Road, Jiading District, Shanghai, China  ·  +86 21 6608 0902  ·  www.ourcladding.com</t>
  </si>
</sst>
</file>

<file path=xl/styles.xml><?xml version="1.0" encoding="utf-8"?>
<styleSheet xmlns="http://schemas.openxmlformats.org/spreadsheetml/2006/main">
  <numFmts count="9">
    <numFmt numFmtId="164" formatCode="General"/>
    <numFmt numFmtId="165" formatCode="#,##0"/>
    <numFmt numFmtId="166" formatCode="#,##0.00"/>
    <numFmt numFmtId="167" formatCode="0.00"/>
    <numFmt numFmtId="168" formatCode="0.0"/>
    <numFmt numFmtId="169" formatCode="#,##0.00;\(#,##0.00\);\-"/>
    <numFmt numFmtId="170" formatCode="#,##0&quot; man-hours / year&quot;"/>
    <numFmt numFmtId="171" formatCode="#,##0&quot; kg / year&quot;"/>
    <numFmt numFmtId="172" formatCode="0.0&quot; months&quot;"/>
  </numFmts>
  <fonts count="20">
    <font>
      <sz val="11"/>
      <color theme="1"/>
      <name val="Calibri"/>
      <family val="2"/>
      <charset val="1"/>
    </font>
    <font>
      <sz val="10"/>
      <name val="Arial"/>
      <family val="0"/>
    </font>
    <font>
      <sz val="10"/>
      <name val="Arial"/>
      <family val="0"/>
    </font>
    <font>
      <sz val="10"/>
      <name val="Arial"/>
      <family val="0"/>
    </font>
    <font>
      <b val="true"/>
      <sz val="16"/>
      <color rgb="FF1F7A4C"/>
      <name val="Arial"/>
      <family val="0"/>
      <charset val="1"/>
    </font>
    <font>
      <sz val="11"/>
      <color rgb="FF767676"/>
      <name val="Arial"/>
      <family val="0"/>
      <charset val="1"/>
    </font>
    <font>
      <sz val="9"/>
      <color rgb="FFC25219"/>
      <name val="Arial"/>
      <family val="0"/>
      <charset val="1"/>
    </font>
    <font>
      <b val="true"/>
      <sz val="10"/>
      <color rgb="FF111111"/>
      <name val="Arial"/>
      <family val="0"/>
      <charset val="1"/>
    </font>
    <font>
      <sz val="9.5"/>
      <color rgb="FF767676"/>
      <name val="Arial"/>
      <family val="0"/>
      <charset val="1"/>
    </font>
    <font>
      <b val="true"/>
      <sz val="11"/>
      <color rgb="FF1F7A4C"/>
      <name val="Arial"/>
      <family val="0"/>
      <charset val="1"/>
    </font>
    <font>
      <b val="true"/>
      <sz val="9"/>
      <color rgb="FFFFFFFF"/>
      <name val="Arial"/>
      <family val="0"/>
      <charset val="1"/>
    </font>
    <font>
      <sz val="10"/>
      <color rgb="FF111111"/>
      <name val="Arial"/>
      <family val="0"/>
      <charset val="1"/>
    </font>
    <font>
      <b val="true"/>
      <sz val="10"/>
      <color rgb="FF0000FF"/>
      <name val="Arial"/>
      <family val="0"/>
      <charset val="1"/>
    </font>
    <font>
      <sz val="9"/>
      <color rgb="FF767676"/>
      <name val="Arial"/>
      <family val="0"/>
      <charset val="1"/>
    </font>
    <font>
      <i val="true"/>
      <sz val="8.5"/>
      <color rgb="FF767676"/>
      <name val="Arial"/>
      <family val="0"/>
      <charset val="1"/>
    </font>
    <font>
      <b val="true"/>
      <sz val="10.5"/>
      <color rgb="FF111111"/>
      <name val="Arial"/>
      <family val="0"/>
      <charset val="1"/>
    </font>
    <font>
      <b val="true"/>
      <sz val="9"/>
      <color rgb="FF767676"/>
      <name val="Arial"/>
      <family val="0"/>
      <charset val="1"/>
    </font>
    <font>
      <sz val="10"/>
      <name val="Arial"/>
      <family val="2"/>
    </font>
    <font>
      <b val="true"/>
      <sz val="9.5"/>
      <color rgb="FFFFFFFF"/>
      <name val="Arial"/>
      <family val="0"/>
      <charset val="1"/>
    </font>
    <font>
      <b val="true"/>
      <sz val="9"/>
      <color rgb="FFC25219"/>
      <name val="Arial"/>
      <family val="0"/>
      <charset val="1"/>
    </font>
  </fonts>
  <fills count="6">
    <fill>
      <patternFill patternType="none"/>
    </fill>
    <fill>
      <patternFill patternType="gray125"/>
    </fill>
    <fill>
      <patternFill patternType="solid">
        <fgColor rgb="FF1F7A4C"/>
        <bgColor rgb="FF008080"/>
      </patternFill>
    </fill>
    <fill>
      <patternFill patternType="solid">
        <fgColor rgb="FFF2F5F3"/>
        <bgColor rgb="FFEAF4EE"/>
      </patternFill>
    </fill>
    <fill>
      <patternFill patternType="solid">
        <fgColor rgb="FFFFF2CC"/>
        <bgColor rgb="FFF2F5F3"/>
      </patternFill>
    </fill>
    <fill>
      <patternFill patternType="solid">
        <fgColor rgb="FFEAF4EE"/>
        <bgColor rgb="FFF2F5F3"/>
      </patternFill>
    </fill>
  </fills>
  <borders count="3">
    <border diagonalUp="false" diagonalDown="false">
      <left/>
      <right/>
      <top/>
      <bottom/>
      <diagonal/>
    </border>
    <border diagonalUp="false" diagonalDown="false">
      <left/>
      <right/>
      <top/>
      <bottom style="thin">
        <color rgb="FFD6D6D0"/>
      </bottom>
      <diagonal/>
    </border>
    <border diagonalUp="false" diagonalDown="false">
      <left/>
      <right/>
      <top style="medium">
        <color rgb="FF1F7A4C"/>
      </top>
      <bottom style="medium">
        <color rgb="FF1F7A4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left" vertical="center" textRotation="0" wrapText="fals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6" fillId="0" borderId="0" xfId="0" applyFont="true" applyBorder="false" applyAlignment="true" applyProtection="true">
      <alignment horizontal="left" vertical="center"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8" fillId="0" borderId="0"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true" applyProtection="true">
      <alignment horizontal="left" vertical="center" textRotation="0" wrapText="false" indent="0" shrinkToFit="false"/>
      <protection locked="true" hidden="false"/>
    </xf>
    <xf numFmtId="164" fontId="10" fillId="2" borderId="0" xfId="0" applyFont="true" applyBorder="false" applyAlignment="true" applyProtection="true">
      <alignment horizontal="center" vertical="center" textRotation="0" wrapText="false" indent="0" shrinkToFit="false"/>
      <protection locked="true" hidden="false"/>
    </xf>
    <xf numFmtId="164" fontId="11" fillId="3" borderId="1" xfId="0" applyFont="true" applyBorder="true" applyAlignment="true" applyProtection="true">
      <alignment horizontal="left" vertical="center" textRotation="0" wrapText="false" indent="0" shrinkToFit="false"/>
      <protection locked="true" hidden="false"/>
    </xf>
    <xf numFmtId="164" fontId="12" fillId="4" borderId="1" xfId="0" applyFont="true" applyBorder="true" applyAlignment="true" applyProtection="true">
      <alignment horizontal="center" vertical="center" textRotation="0" wrapText="false" indent="0" shrinkToFit="false"/>
      <protection locked="true" hidden="false"/>
    </xf>
    <xf numFmtId="164" fontId="13" fillId="3" borderId="1" xfId="0" applyFont="true" applyBorder="true" applyAlignment="true" applyProtection="true">
      <alignment horizontal="center" vertical="center" textRotation="0" wrapText="false" indent="0" shrinkToFit="false"/>
      <protection locked="true" hidden="false"/>
    </xf>
    <xf numFmtId="164" fontId="11" fillId="0" borderId="1" xfId="0" applyFont="true" applyBorder="true" applyAlignment="true" applyProtection="true">
      <alignment horizontal="left" vertical="center" textRotation="0" wrapText="false" indent="0" shrinkToFit="false"/>
      <protection locked="true" hidden="false"/>
    </xf>
    <xf numFmtId="165" fontId="12" fillId="4" borderId="1" xfId="0" applyFont="true" applyBorder="true" applyAlignment="true" applyProtection="true">
      <alignment horizontal="center" vertical="center" textRotation="0" wrapText="false" indent="0" shrinkToFit="false"/>
      <protection locked="true" hidden="false"/>
    </xf>
    <xf numFmtId="164" fontId="13" fillId="0" borderId="1" xfId="0" applyFont="true" applyBorder="true" applyAlignment="true" applyProtection="true">
      <alignment horizontal="center" vertical="center" textRotation="0" wrapText="false" indent="0" shrinkToFit="false"/>
      <protection locked="true" hidden="false"/>
    </xf>
    <xf numFmtId="166" fontId="12" fillId="4" borderId="1" xfId="0" applyFont="true" applyBorder="true" applyAlignment="true" applyProtection="true">
      <alignment horizontal="center" vertical="center" textRotation="0" wrapText="false" indent="0" shrinkToFit="false"/>
      <protection locked="true" hidden="false"/>
    </xf>
    <xf numFmtId="164" fontId="14" fillId="0" borderId="0" xfId="0" applyFont="true" applyBorder="false" applyAlignment="true" applyProtection="true">
      <alignment horizontal="left" vertical="center" textRotation="0" wrapText="false" indent="0" shrinkToFit="false"/>
      <protection locked="true" hidden="false"/>
    </xf>
    <xf numFmtId="164" fontId="10" fillId="2" borderId="0" xfId="0" applyFont="true" applyBorder="false" applyAlignment="true" applyProtection="true">
      <alignment horizontal="left" vertical="center" textRotation="0" wrapText="false" indent="0" shrinkToFit="false"/>
      <protection locked="true" hidden="false"/>
    </xf>
    <xf numFmtId="164" fontId="10" fillId="2" borderId="0" xfId="0" applyFont="true" applyBorder="false" applyAlignment="true" applyProtection="true">
      <alignment horizontal="center" vertical="center" textRotation="0" wrapText="true" indent="0" shrinkToFit="false"/>
      <protection locked="true" hidden="false"/>
    </xf>
    <xf numFmtId="167" fontId="11" fillId="0" borderId="1" xfId="0" applyFont="true" applyBorder="true" applyAlignment="true" applyProtection="true">
      <alignment horizontal="center" vertical="center" textRotation="0" wrapText="false" indent="0" shrinkToFit="false"/>
      <protection locked="true" hidden="false"/>
    </xf>
    <xf numFmtId="167" fontId="12" fillId="4" borderId="1" xfId="0" applyFont="true" applyBorder="true" applyAlignment="true" applyProtection="true">
      <alignment horizontal="center" vertical="center" textRotation="0" wrapText="false" indent="0" shrinkToFit="false"/>
      <protection locked="true" hidden="false"/>
    </xf>
    <xf numFmtId="168" fontId="11" fillId="0" borderId="1" xfId="0" applyFont="true" applyBorder="true" applyAlignment="true" applyProtection="true">
      <alignment horizontal="center" vertical="center" textRotation="0" wrapText="false" indent="0" shrinkToFit="false"/>
      <protection locked="true" hidden="false"/>
    </xf>
    <xf numFmtId="167" fontId="11" fillId="3" borderId="1" xfId="0" applyFont="true" applyBorder="true" applyAlignment="true" applyProtection="true">
      <alignment horizontal="center" vertical="center" textRotation="0" wrapText="false" indent="0" shrinkToFit="false"/>
      <protection locked="true" hidden="false"/>
    </xf>
    <xf numFmtId="164" fontId="0" fillId="2" borderId="0" xfId="0" applyFont="false" applyBorder="false" applyAlignment="true" applyProtection="true">
      <alignment horizontal="left" vertical="center" textRotation="0" wrapText="false" indent="0" shrinkToFit="false"/>
      <protection locked="true" hidden="false"/>
    </xf>
    <xf numFmtId="169" fontId="11" fillId="0" borderId="1" xfId="0" applyFont="true" applyBorder="true" applyAlignment="true" applyProtection="true">
      <alignment horizontal="center" vertical="center" textRotation="0" wrapText="false" indent="0" shrinkToFit="false"/>
      <protection locked="true" hidden="false"/>
    </xf>
    <xf numFmtId="169" fontId="11" fillId="3" borderId="1" xfId="0" applyFont="true" applyBorder="true" applyAlignment="true" applyProtection="true">
      <alignment horizontal="center" vertical="center" textRotation="0" wrapText="false" indent="0" shrinkToFit="false"/>
      <protection locked="true" hidden="false"/>
    </xf>
    <xf numFmtId="164" fontId="15" fillId="5" borderId="2" xfId="0" applyFont="true" applyBorder="true" applyAlignment="true" applyProtection="true">
      <alignment horizontal="left" vertical="center" textRotation="0" wrapText="false" indent="0" shrinkToFit="false"/>
      <protection locked="true" hidden="false"/>
    </xf>
    <xf numFmtId="169" fontId="15" fillId="5" borderId="2" xfId="0" applyFont="true" applyBorder="true" applyAlignment="true" applyProtection="true">
      <alignment horizontal="center" vertical="center" textRotation="0" wrapText="false" indent="0" shrinkToFit="false"/>
      <protection locked="true" hidden="false"/>
    </xf>
    <xf numFmtId="164" fontId="16" fillId="0" borderId="0" xfId="0" applyFont="true" applyBorder="false" applyAlignment="true" applyProtection="true">
      <alignment horizontal="left" vertical="center" textRotation="0" wrapText="false" indent="0" shrinkToFit="false"/>
      <protection locked="true" hidden="false"/>
    </xf>
    <xf numFmtId="170" fontId="7" fillId="0" borderId="1" xfId="0" applyFont="true" applyBorder="true" applyAlignment="true" applyProtection="true">
      <alignment horizontal="center" vertical="center" textRotation="0" wrapText="false" indent="0" shrinkToFit="false"/>
      <protection locked="true" hidden="false"/>
    </xf>
    <xf numFmtId="164" fontId="0" fillId="0" borderId="1" xfId="0" applyFont="false" applyBorder="true" applyAlignment="true" applyProtection="true">
      <alignment horizontal="left" vertical="center" textRotation="0" wrapText="false" indent="0" shrinkToFit="false"/>
      <protection locked="true" hidden="false"/>
    </xf>
    <xf numFmtId="171" fontId="7" fillId="3" borderId="1" xfId="0" applyFont="true" applyBorder="true" applyAlignment="true" applyProtection="true">
      <alignment horizontal="center" vertical="center" textRotation="0" wrapText="false" indent="0" shrinkToFit="false"/>
      <protection locked="true" hidden="false"/>
    </xf>
    <xf numFmtId="164" fontId="0" fillId="3" borderId="1" xfId="0" applyFont="false" applyBorder="true" applyAlignment="true" applyProtection="true">
      <alignment horizontal="left" vertical="center" textRotation="0" wrapText="false" indent="0" shrinkToFit="false"/>
      <protection locked="true" hidden="false"/>
    </xf>
    <xf numFmtId="172" fontId="15" fillId="5" borderId="2" xfId="0" applyFont="true" applyBorder="true" applyAlignment="true" applyProtection="true">
      <alignment horizontal="center" vertical="center" textRotation="0" wrapText="false" indent="0" shrinkToFit="false"/>
      <protection locked="true" hidden="false"/>
    </xf>
    <xf numFmtId="164" fontId="0" fillId="5" borderId="2" xfId="0" applyFont="false" applyBorder="true" applyAlignment="true" applyProtection="true">
      <alignment horizontal="left" vertical="center" textRotation="0" wrapText="false" indent="0" shrinkToFit="false"/>
      <protection locked="true" hidden="false"/>
    </xf>
    <xf numFmtId="164" fontId="14" fillId="0" borderId="0" xfId="0" applyFont="true" applyBorder="true" applyAlignment="true" applyProtection="true">
      <alignment horizontal="left" vertical="center" textRotation="0" wrapText="true" indent="0" shrinkToFit="false"/>
      <protection locked="true" hidden="false"/>
    </xf>
    <xf numFmtId="164" fontId="18" fillId="2" borderId="0" xfId="0" applyFont="true" applyBorder="false" applyAlignment="true" applyProtection="true">
      <alignment horizontal="left" vertical="center" textRotation="0" wrapText="false" indent="0" shrinkToFit="false"/>
      <protection locked="true" hidden="false"/>
    </xf>
    <xf numFmtId="164" fontId="7" fillId="3" borderId="1" xfId="0" applyFont="true" applyBorder="true" applyAlignment="true" applyProtection="true">
      <alignment horizontal="general" vertical="top" textRotation="0" wrapText="true" indent="0" shrinkToFit="false"/>
      <protection locked="true" hidden="false"/>
    </xf>
    <xf numFmtId="164" fontId="8" fillId="3" borderId="1" xfId="0" applyFont="true" applyBorder="true" applyAlignment="true" applyProtection="true">
      <alignment horizontal="general" vertical="top" textRotation="0" wrapText="true" indent="0" shrinkToFit="false"/>
      <protection locked="tru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8" fillId="0" borderId="1" xfId="0" applyFont="true" applyBorder="true" applyAlignment="true" applyProtection="true">
      <alignment horizontal="general" vertical="top" textRotation="0" wrapText="true" indent="0" shrinkToFit="false"/>
      <protection locked="true" hidden="false"/>
    </xf>
    <xf numFmtId="164" fontId="13" fillId="0" borderId="0" xfId="0" applyFont="true" applyBorder="false" applyAlignment="true" applyProtection="true">
      <alignment horizontal="general" vertical="top" textRotation="0" wrapText="true" indent="0" shrinkToFit="false"/>
      <protection locked="true" hidden="false"/>
    </xf>
    <xf numFmtId="164" fontId="19" fillId="0" borderId="0" xfId="0" applyFont="true" applyBorder="false" applyAlignment="true" applyProtection="true">
      <alignment horizontal="left" vertical="center" textRotation="0" wrapText="false" indent="0" shrinkToFit="false"/>
      <protection locked="true" hidden="false"/>
    </xf>
    <xf numFmtId="164" fontId="13" fillId="0" borderId="0" xfId="0" applyFont="true" applyBorder="fals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F7A4C"/>
      <rgbColor rgb="FFC0C0C0"/>
      <rgbColor rgb="FF767676"/>
      <rgbColor rgb="FF9999FF"/>
      <rgbColor rgb="FF993366"/>
      <rgbColor rgb="FFFFF2CC"/>
      <rgbColor rgb="FFEAF4EE"/>
      <rgbColor rgb="FF660066"/>
      <rgbColor rgb="FFFF8080"/>
      <rgbColor rgb="FF0066CC"/>
      <rgbColor rgb="FFD6D6D0"/>
      <rgbColor rgb="FF000080"/>
      <rgbColor rgb="FFFF00FF"/>
      <rgbColor rgb="FFFFFF00"/>
      <rgbColor rgb="FF00FFFF"/>
      <rgbColor rgb="FF800080"/>
      <rgbColor rgb="FF800000"/>
      <rgbColor rgb="FF008080"/>
      <rgbColor rgb="FF0000FF"/>
      <rgbColor rgb="FF00CCFF"/>
      <rgbColor rgb="FFF2F5F3"/>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C25219"/>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E5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2" topLeftCell="B13" activePane="bottomRight" state="frozen"/>
      <selection pane="topLeft" activeCell="A1" activeCellId="0" sqref="A1"/>
      <selection pane="topRight" activeCell="B1" activeCellId="0" sqref="B1"/>
      <selection pane="bottomLeft" activeCell="A13" activeCellId="0" sqref="A13"/>
      <selection pane="bottomRigh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50"/>
    <col collapsed="false" customWidth="true" hidden="false" outlineLevel="0" max="5" min="3" style="1" width="18"/>
    <col collapsed="false" customWidth="true" hidden="false" outlineLevel="0" max="6" min="6" style="1" width="3"/>
  </cols>
  <sheetData>
    <row r="2" customFormat="false" ht="19.7" hidden="false" customHeight="false" outlineLevel="0" collapsed="false">
      <c r="B2" s="2" t="s">
        <v>0</v>
      </c>
    </row>
    <row r="3" customFormat="false" ht="15" hidden="false" customHeight="false" outlineLevel="0" collapsed="false">
      <c r="B3" s="3" t="s">
        <v>1</v>
      </c>
    </row>
    <row r="4" customFormat="false" ht="15" hidden="false" customHeight="false" outlineLevel="0" collapsed="false">
      <c r="B4" s="4" t="s">
        <v>2</v>
      </c>
    </row>
    <row r="6" customFormat="false" ht="15" hidden="false" customHeight="false" outlineLevel="0" collapsed="false">
      <c r="B6" s="5" t="s">
        <v>3</v>
      </c>
    </row>
    <row r="7" customFormat="false" ht="16.5" hidden="false" customHeight="true" outlineLevel="0" collapsed="false">
      <c r="B7" s="6" t="s">
        <v>4</v>
      </c>
      <c r="C7" s="6"/>
      <c r="D7" s="6"/>
      <c r="E7" s="6"/>
    </row>
    <row r="8" customFormat="false" ht="16.5" hidden="false" customHeight="true" outlineLevel="0" collapsed="false">
      <c r="B8" s="6"/>
      <c r="C8" s="6"/>
      <c r="D8" s="6"/>
      <c r="E8" s="6"/>
    </row>
    <row r="9" customFormat="false" ht="16.5" hidden="false" customHeight="true" outlineLevel="0" collapsed="false">
      <c r="B9" s="6"/>
      <c r="C9" s="6"/>
      <c r="D9" s="6"/>
      <c r="E9" s="6"/>
    </row>
    <row r="11" customFormat="false" ht="15" hidden="false" customHeight="false" outlineLevel="0" collapsed="false">
      <c r="B11" s="7" t="s">
        <v>5</v>
      </c>
      <c r="C11" s="8" t="s">
        <v>6</v>
      </c>
      <c r="D11" s="8" t="s">
        <v>7</v>
      </c>
    </row>
    <row r="12" customFormat="false" ht="15" hidden="false" customHeight="false" outlineLevel="0" collapsed="false">
      <c r="B12" s="9" t="s">
        <v>8</v>
      </c>
      <c r="C12" s="10" t="s">
        <v>9</v>
      </c>
      <c r="D12" s="11" t="s">
        <v>10</v>
      </c>
    </row>
    <row r="13" customFormat="false" ht="15" hidden="false" customHeight="false" outlineLevel="0" collapsed="false">
      <c r="B13" s="12" t="s">
        <v>11</v>
      </c>
      <c r="C13" s="13" t="n">
        <v>120</v>
      </c>
      <c r="D13" s="14" t="str">
        <f aca="false">"parts / year"</f>
        <v>parts / year</v>
      </c>
    </row>
    <row r="14" customFormat="false" ht="15" hidden="false" customHeight="false" outlineLevel="0" collapsed="false">
      <c r="B14" s="9" t="s">
        <v>12</v>
      </c>
      <c r="C14" s="15" t="n">
        <v>45</v>
      </c>
      <c r="D14" s="11" t="str">
        <f aca="false">IF($C$12="","(currency)",$C$12)&amp;" / hour"</f>
        <v>USD / hour</v>
      </c>
    </row>
    <row r="15" customFormat="false" ht="15" hidden="false" customHeight="false" outlineLevel="0" collapsed="false">
      <c r="B15" s="12" t="s">
        <v>13</v>
      </c>
      <c r="C15" s="15" t="n">
        <v>60</v>
      </c>
      <c r="D15" s="14" t="str">
        <f aca="false">IF($C$12="","(currency)",$C$12)&amp;" / kg"</f>
        <v>USD / kg</v>
      </c>
    </row>
    <row r="16" customFormat="false" ht="15" hidden="false" customHeight="false" outlineLevel="0" collapsed="false">
      <c r="B16" s="9" t="s">
        <v>14</v>
      </c>
      <c r="C16" s="15" t="n">
        <v>75</v>
      </c>
      <c r="D16" s="11" t="str">
        <f aca="false">IF($C$12="","(currency)",$C$12)&amp;" / kg"</f>
        <v>USD / kg</v>
      </c>
    </row>
    <row r="17" customFormat="false" ht="15" hidden="false" customHeight="false" outlineLevel="0" collapsed="false">
      <c r="B17" s="12" t="s">
        <v>15</v>
      </c>
      <c r="C17" s="15" t="n">
        <v>55</v>
      </c>
      <c r="D17" s="14" t="str">
        <f aca="false">IF($C$12="","(currency)",$C$12)&amp;" / hour"</f>
        <v>USD / hour</v>
      </c>
    </row>
    <row r="18" customFormat="false" ht="15" hidden="false" customHeight="false" outlineLevel="0" collapsed="false">
      <c r="B18" s="9" t="s">
        <v>16</v>
      </c>
      <c r="C18" s="15" t="n">
        <v>0.35</v>
      </c>
      <c r="D18" s="11" t="str">
        <f aca="false">"hours / part / mm"</f>
        <v>hours / part / mm</v>
      </c>
    </row>
    <row r="19" customFormat="false" ht="15" hidden="false" customHeight="false" outlineLevel="0" collapsed="false">
      <c r="B19" s="12" t="s">
        <v>17</v>
      </c>
      <c r="C19" s="13" t="n">
        <v>0</v>
      </c>
      <c r="D19" s="14" t="str">
        <f aca="false">IF($C$12="","(currency)",$C$12)&amp;" total"</f>
        <v>USD total</v>
      </c>
    </row>
    <row r="20" customFormat="false" ht="15" hidden="false" customHeight="false" outlineLevel="0" collapsed="false">
      <c r="B20" s="16" t="s">
        <v>18</v>
      </c>
    </row>
    <row r="22" customFormat="false" ht="15" hidden="false" customHeight="false" outlineLevel="0" collapsed="false">
      <c r="B22" s="7" t="s">
        <v>19</v>
      </c>
    </row>
    <row r="23" customFormat="false" ht="15" hidden="false" customHeight="false" outlineLevel="0" collapsed="false">
      <c r="B23" s="17" t="s">
        <v>20</v>
      </c>
      <c r="C23" s="18" t="s">
        <v>21</v>
      </c>
      <c r="D23" s="18" t="s">
        <v>22</v>
      </c>
      <c r="E23" s="8" t="s">
        <v>7</v>
      </c>
    </row>
    <row r="24" customFormat="false" ht="15" hidden="false" customHeight="false" outlineLevel="0" collapsed="false">
      <c r="B24" s="12" t="s">
        <v>23</v>
      </c>
      <c r="C24" s="19" t="n">
        <v>16</v>
      </c>
      <c r="D24" s="19" t="n">
        <v>1.33</v>
      </c>
      <c r="E24" s="14" t="s">
        <v>24</v>
      </c>
    </row>
    <row r="25" customFormat="false" ht="15" hidden="false" customHeight="false" outlineLevel="0" collapsed="false">
      <c r="B25" s="9" t="s">
        <v>25</v>
      </c>
      <c r="C25" s="20" t="n">
        <v>0</v>
      </c>
      <c r="D25" s="20" t="n">
        <v>0</v>
      </c>
      <c r="E25" s="11" t="s">
        <v>24</v>
      </c>
    </row>
    <row r="26" customFormat="false" ht="15" hidden="false" customHeight="false" outlineLevel="0" collapsed="false">
      <c r="B26" s="12" t="s">
        <v>26</v>
      </c>
      <c r="C26" s="21" t="n">
        <v>23</v>
      </c>
      <c r="D26" s="21" t="n">
        <v>4.5</v>
      </c>
      <c r="E26" s="14" t="s">
        <v>27</v>
      </c>
    </row>
    <row r="27" customFormat="false" ht="15" hidden="false" customHeight="false" outlineLevel="0" collapsed="false">
      <c r="B27" s="9" t="s">
        <v>28</v>
      </c>
      <c r="C27" s="22" t="n">
        <v>3.5</v>
      </c>
      <c r="D27" s="22" t="n">
        <v>0.75</v>
      </c>
      <c r="E27" s="11" t="s">
        <v>29</v>
      </c>
    </row>
    <row r="28" customFormat="false" ht="15" hidden="false" customHeight="false" outlineLevel="0" collapsed="false">
      <c r="B28" s="16" t="s">
        <v>30</v>
      </c>
    </row>
    <row r="30" customFormat="false" ht="15" hidden="false" customHeight="false" outlineLevel="0" collapsed="false">
      <c r="B30" s="7" t="s">
        <v>31</v>
      </c>
    </row>
    <row r="31" customFormat="false" ht="22.35" hidden="false" customHeight="false" outlineLevel="0" collapsed="false">
      <c r="B31" s="23"/>
      <c r="C31" s="18" t="str">
        <f aca="false">"Manual ("&amp;IF($C$12="","(currency)",$C$12)&amp;")"</f>
        <v>Manual (USD)</v>
      </c>
      <c r="D31" s="18" t="str">
        <f aca="false">"Automated PTA ("&amp;IF($C$12="","(currency)",$C$12)&amp;")"</f>
        <v>Automated PTA (USD)</v>
      </c>
      <c r="E31" s="18" t="str">
        <f aca="false">"Saving ("&amp;IF($C$12="","(currency)",$C$12)&amp;")"</f>
        <v>Saving (USD)</v>
      </c>
    </row>
    <row r="32" customFormat="false" ht="15" hidden="false" customHeight="false" outlineLevel="0" collapsed="false">
      <c r="B32" s="12" t="s">
        <v>32</v>
      </c>
      <c r="C32" s="24" t="n">
        <f aca="false">C24*$C$14</f>
        <v>720</v>
      </c>
      <c r="D32" s="24" t="n">
        <f aca="false">D24*$C$14</f>
        <v>59.85</v>
      </c>
      <c r="E32" s="24" t="n">
        <f aca="false">C32-D32</f>
        <v>660.15</v>
      </c>
    </row>
    <row r="33" customFormat="false" ht="15" hidden="false" customHeight="false" outlineLevel="0" collapsed="false">
      <c r="B33" s="9" t="s">
        <v>33</v>
      </c>
      <c r="C33" s="25" t="n">
        <f aca="false">C25*$C$14</f>
        <v>0</v>
      </c>
      <c r="D33" s="25" t="n">
        <f aca="false">D25*$C$14</f>
        <v>0</v>
      </c>
      <c r="E33" s="25" t="n">
        <f aca="false">C33-D33</f>
        <v>0</v>
      </c>
    </row>
    <row r="34" customFormat="false" ht="15" hidden="false" customHeight="false" outlineLevel="0" collapsed="false">
      <c r="B34" s="12" t="s">
        <v>34</v>
      </c>
      <c r="C34" s="24" t="n">
        <f aca="false">C26*$C$15</f>
        <v>1380</v>
      </c>
      <c r="D34" s="24" t="n">
        <f aca="false">D26*$C$16</f>
        <v>337.5</v>
      </c>
      <c r="E34" s="24" t="n">
        <f aca="false">C34-D34</f>
        <v>1042.5</v>
      </c>
    </row>
    <row r="35" customFormat="false" ht="15" hidden="false" customHeight="false" outlineLevel="0" collapsed="false">
      <c r="B35" s="9" t="s">
        <v>35</v>
      </c>
      <c r="C35" s="25" t="n">
        <f aca="false">C27*$C$18*$C$17</f>
        <v>67.375</v>
      </c>
      <c r="D35" s="25" t="n">
        <f aca="false">D27*$C$18*$C$17</f>
        <v>14.4375</v>
      </c>
      <c r="E35" s="25" t="n">
        <f aca="false">C35-D35</f>
        <v>52.9375</v>
      </c>
    </row>
    <row r="36" customFormat="false" ht="15" hidden="false" customHeight="false" outlineLevel="0" collapsed="false">
      <c r="B36" s="26" t="s">
        <v>36</v>
      </c>
      <c r="C36" s="27" t="n">
        <f aca="false">SUM(C32:C35)</f>
        <v>2167.375</v>
      </c>
      <c r="D36" s="27" t="n">
        <f aca="false">SUM(D32:D35)</f>
        <v>411.7875</v>
      </c>
      <c r="E36" s="27" t="n">
        <f aca="false">SUM(E32:E35)</f>
        <v>1755.5875</v>
      </c>
    </row>
    <row r="38" customFormat="false" ht="15" hidden="false" customHeight="false" outlineLevel="0" collapsed="false">
      <c r="B38" s="7" t="s">
        <v>37</v>
      </c>
    </row>
    <row r="39" customFormat="false" ht="22.35" hidden="false" customHeight="false" outlineLevel="0" collapsed="false">
      <c r="B39" s="23"/>
      <c r="C39" s="18" t="str">
        <f aca="false">"Manual ("&amp;IF($C$12="","(currency)",$C$12)&amp;")"</f>
        <v>Manual (USD)</v>
      </c>
      <c r="D39" s="18" t="str">
        <f aca="false">"Automated PTA ("&amp;IF($C$12="","(currency)",$C$12)&amp;")"</f>
        <v>Automated PTA (USD)</v>
      </c>
      <c r="E39" s="18" t="str">
        <f aca="false">"Saving ("&amp;IF($C$12="","(currency)",$C$12)&amp;")"</f>
        <v>Saving (USD)</v>
      </c>
    </row>
    <row r="40" customFormat="false" ht="15" hidden="false" customHeight="false" outlineLevel="0" collapsed="false">
      <c r="B40" s="26" t="s">
        <v>38</v>
      </c>
      <c r="C40" s="27" t="n">
        <f aca="false">C36*$C$13</f>
        <v>260085</v>
      </c>
      <c r="D40" s="27" t="n">
        <f aca="false">D36*$C$13</f>
        <v>49414.5</v>
      </c>
      <c r="E40" s="27" t="n">
        <f aca="false">E36*$C$13</f>
        <v>210670.5</v>
      </c>
    </row>
    <row r="42" customFormat="false" ht="15" hidden="false" customHeight="false" outlineLevel="0" collapsed="false">
      <c r="B42" s="28" t="s">
        <v>39</v>
      </c>
    </row>
    <row r="43" customFormat="false" ht="15" hidden="false" customHeight="false" outlineLevel="0" collapsed="false">
      <c r="B43" s="12" t="s">
        <v>40</v>
      </c>
      <c r="C43" s="29" t="n">
        <f aca="false">(C24+C25-D24-D25)*$C$13</f>
        <v>1760.4</v>
      </c>
      <c r="D43" s="30"/>
      <c r="E43" s="30"/>
    </row>
    <row r="44" customFormat="false" ht="15" hidden="false" customHeight="false" outlineLevel="0" collapsed="false">
      <c r="B44" s="9" t="s">
        <v>41</v>
      </c>
      <c r="C44" s="31" t="n">
        <f aca="false">(C26-D26)*$C$13</f>
        <v>2220</v>
      </c>
      <c r="D44" s="32"/>
      <c r="E44" s="32"/>
    </row>
    <row r="46" customFormat="false" ht="15" hidden="false" customHeight="false" outlineLevel="0" collapsed="false">
      <c r="B46" s="7" t="s">
        <v>42</v>
      </c>
    </row>
    <row r="47" customFormat="false" ht="15" hidden="false" customHeight="false" outlineLevel="0" collapsed="false">
      <c r="B47" s="26" t="s">
        <v>43</v>
      </c>
      <c r="C47" s="33" t="str">
        <f aca="false">IF(OR($C$19&lt;=0,E40&lt;=0),"—",$C$19/E40*12)</f>
        <v>—</v>
      </c>
      <c r="D47" s="34"/>
      <c r="E47" s="34"/>
    </row>
    <row r="48" customFormat="false" ht="15" hidden="false" customHeight="true" outlineLevel="0" collapsed="false">
      <c r="B48" s="35" t="s">
        <v>44</v>
      </c>
      <c r="C48" s="35"/>
      <c r="D48" s="35"/>
      <c r="E48" s="35"/>
    </row>
    <row r="49" customFormat="false" ht="15" hidden="false" customHeight="false" outlineLevel="0" collapsed="false">
      <c r="B49" s="35"/>
      <c r="C49" s="35"/>
      <c r="D49" s="35"/>
      <c r="E49" s="35"/>
    </row>
    <row r="51" customFormat="false" ht="15" hidden="false" customHeight="false" outlineLevel="0" collapsed="false">
      <c r="B51" s="4" t="s">
        <v>45</v>
      </c>
    </row>
  </sheetData>
  <mergeCells count="2">
    <mergeCell ref="B7:E9"/>
    <mergeCell ref="B48:E49"/>
  </mergeCells>
  <printOptions headings="false" gridLines="false" gridLinesSet="true" horizontalCentered="true" verticalCentered="false"/>
  <pageMargins left="0.4" right="0.4"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C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4"/>
    <col collapsed="false" customWidth="true" hidden="false" outlineLevel="0" max="3" min="3" style="1" width="76"/>
  </cols>
  <sheetData>
    <row r="2" customFormat="false" ht="19.7" hidden="false" customHeight="false" outlineLevel="0" collapsed="false">
      <c r="B2" s="2" t="s">
        <v>46</v>
      </c>
    </row>
    <row r="3" customFormat="false" ht="15" hidden="false" customHeight="false" outlineLevel="0" collapsed="false">
      <c r="B3" s="3" t="s">
        <v>47</v>
      </c>
    </row>
    <row r="5" customFormat="false" ht="15" hidden="false" customHeight="false" outlineLevel="0" collapsed="false">
      <c r="B5" s="36" t="s">
        <v>48</v>
      </c>
      <c r="C5" s="36" t="s">
        <v>49</v>
      </c>
    </row>
    <row r="6" customFormat="false" ht="67.5" hidden="false" customHeight="true" outlineLevel="0" collapsed="false">
      <c r="B6" s="37" t="s">
        <v>50</v>
      </c>
      <c r="C6" s="38" t="s">
        <v>51</v>
      </c>
    </row>
    <row r="7" customFormat="false" ht="108" hidden="false" customHeight="true" outlineLevel="0" collapsed="false">
      <c r="B7" s="39" t="s">
        <v>52</v>
      </c>
      <c r="C7" s="40" t="s">
        <v>53</v>
      </c>
    </row>
    <row r="8" customFormat="false" ht="67.5" hidden="false" customHeight="true" outlineLevel="0" collapsed="false">
      <c r="B8" s="37" t="s">
        <v>54</v>
      </c>
      <c r="C8" s="38" t="s">
        <v>55</v>
      </c>
    </row>
    <row r="9" customFormat="false" ht="54" hidden="false" customHeight="true" outlineLevel="0" collapsed="false">
      <c r="B9" s="39" t="s">
        <v>56</v>
      </c>
      <c r="C9" s="40" t="s">
        <v>57</v>
      </c>
    </row>
    <row r="10" customFormat="false" ht="54" hidden="false" customHeight="true" outlineLevel="0" collapsed="false">
      <c r="B10" s="37" t="s">
        <v>58</v>
      </c>
      <c r="C10" s="38" t="s">
        <v>59</v>
      </c>
    </row>
    <row r="11" customFormat="false" ht="54" hidden="false" customHeight="true" outlineLevel="0" collapsed="false">
      <c r="B11" s="39" t="s">
        <v>60</v>
      </c>
      <c r="C11" s="40" t="s">
        <v>61</v>
      </c>
    </row>
    <row r="12" customFormat="false" ht="81" hidden="false" customHeight="true" outlineLevel="0" collapsed="false">
      <c r="B12" s="37" t="s">
        <v>62</v>
      </c>
      <c r="C12" s="38" t="s">
        <v>63</v>
      </c>
    </row>
    <row r="13" customFormat="false" ht="54" hidden="false" customHeight="true" outlineLevel="0" collapsed="false">
      <c r="B13" s="39" t="s">
        <v>64</v>
      </c>
      <c r="C13" s="40" t="s">
        <v>65</v>
      </c>
    </row>
    <row r="15" customFormat="false" ht="57.75" hidden="false" customHeight="true" outlineLevel="0" collapsed="false">
      <c r="B15" s="5" t="s">
        <v>66</v>
      </c>
      <c r="C15" s="41" t="s">
        <v>67</v>
      </c>
    </row>
    <row r="17" customFormat="false" ht="15" hidden="false" customHeight="false" outlineLevel="0" collapsed="false">
      <c r="B17" s="42" t="s">
        <v>68</v>
      </c>
      <c r="C17" s="43" t="s">
        <v>69</v>
      </c>
    </row>
  </sheetData>
  <printOptions headings="false" gridLines="false" gridLinesSet="true" horizontalCentered="true" verticalCentered="false"/>
  <pageMargins left="0.4" right="0.4"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2026-08-04T05:36:17Z</dcterms:created>
  <dc:creator>openpyxl</dc:creator>
  <dc:description/>
  <dc:language>en-US</dc:language>
  <cp:lastModifiedBy/>
  <dcterms:modified xsi:type="dcterms:W3CDTF">2026-08-04T05:36:17Z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